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95" windowWidth="8475" windowHeight="60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" i="1" l="1"/>
  <c r="E15" i="1"/>
  <c r="F14" i="1"/>
  <c r="H8" i="1"/>
  <c r="F8" i="1"/>
  <c r="E8" i="1"/>
  <c r="H7" i="1"/>
  <c r="H4" i="1"/>
  <c r="F9" i="1"/>
  <c r="D15" i="1"/>
  <c r="H9" i="1"/>
  <c r="E9" i="1"/>
  <c r="F10" i="1"/>
  <c r="H10" i="1"/>
  <c r="F7" i="1"/>
  <c r="E6" i="1"/>
  <c r="E7" i="1"/>
  <c r="E10" i="1"/>
  <c r="K13" i="1"/>
  <c r="H6" i="1"/>
  <c r="D13" i="1" l="1"/>
  <c r="G4" i="1" s="1"/>
  <c r="I9" i="1"/>
  <c r="J9" i="1" s="1"/>
  <c r="K9" i="1" s="1"/>
  <c r="I8" i="1"/>
  <c r="J8" i="1" s="1"/>
  <c r="K8" i="1" s="1"/>
  <c r="I6" i="1"/>
  <c r="I7" i="1"/>
  <c r="J7" i="1" s="1"/>
  <c r="K7" i="1" s="1"/>
  <c r="I10" i="1"/>
  <c r="J10" i="1" s="1"/>
  <c r="K10" i="1" s="1"/>
  <c r="E4" i="1"/>
  <c r="D4" i="1" s="1"/>
  <c r="F4" i="1" s="1"/>
  <c r="I4" i="1" s="1"/>
  <c r="G7" i="1" l="1"/>
  <c r="G10" i="1"/>
  <c r="G8" i="1"/>
  <c r="G6" i="1"/>
  <c r="G9" i="1"/>
  <c r="J6" i="1"/>
  <c r="K6" i="1" s="1"/>
  <c r="J4" i="1"/>
  <c r="K4" i="1" s="1"/>
  <c r="J12" i="1" l="1"/>
  <c r="K12" i="1" s="1"/>
  <c r="K14" i="1" s="1"/>
  <c r="K16" i="1" s="1"/>
</calcChain>
</file>

<file path=xl/comments1.xml><?xml version="1.0" encoding="utf-8"?>
<comments xmlns="http://schemas.openxmlformats.org/spreadsheetml/2006/main">
  <authors>
    <author>uvan</author>
  </authors>
  <commentList>
    <comment ref="B13" authorId="0">
      <text>
        <r>
          <rPr>
            <b/>
            <sz val="9"/>
            <color indexed="81"/>
            <rFont val="Tahoma"/>
            <family val="2"/>
          </rPr>
          <t>uvan:</t>
        </r>
        <r>
          <rPr>
            <sz val="9"/>
            <color indexed="81"/>
            <rFont val="Tahoma"/>
            <family val="2"/>
          </rPr>
          <t xml:space="preserve">
Fe thuong : 50
Fe xam: 30-45
Fe den: 30-45
</t>
        </r>
      </text>
    </comment>
  </commentList>
</comments>
</file>

<file path=xl/sharedStrings.xml><?xml version="1.0" encoding="utf-8"?>
<sst xmlns="http://schemas.openxmlformats.org/spreadsheetml/2006/main" count="29" uniqueCount="29">
  <si>
    <t>TÍNH THÔNG SỐ BIẾN ÁP NGUỒN</t>
  </si>
  <si>
    <t>Sơ cấp ( V )</t>
  </si>
  <si>
    <t>Số cuộn</t>
  </si>
  <si>
    <t>Điện áp</t>
  </si>
  <si>
    <t xml:space="preserve">Hệ số hao hụt </t>
  </si>
  <si>
    <t>Cỡ dây</t>
  </si>
  <si>
    <t>Hệ số tính cỡ dây</t>
  </si>
  <si>
    <t>Số vòng trên vôn</t>
  </si>
  <si>
    <t>Kích cỡ Fe</t>
  </si>
  <si>
    <t>Lưỡi</t>
  </si>
  <si>
    <t>dày</t>
  </si>
  <si>
    <t>Số vòng dây tc</t>
  </si>
  <si>
    <t>Dòng (A)</t>
  </si>
  <si>
    <t>Công suất(W)</t>
  </si>
  <si>
    <t>vòng/lớp</t>
  </si>
  <si>
    <t>Lớp</t>
  </si>
  <si>
    <t>Rộng lõi</t>
  </si>
  <si>
    <t>dày mm</t>
  </si>
  <si>
    <t xml:space="preserve">  + dư - thiếu</t>
  </si>
  <si>
    <t>Tổng dày các lớp</t>
  </si>
  <si>
    <t>cách điện 1</t>
  </si>
  <si>
    <t>cách điện 2</t>
  </si>
  <si>
    <t>cách điện 1 dày</t>
  </si>
  <si>
    <t>cách điện 2 dày</t>
  </si>
  <si>
    <t>bias</t>
  </si>
  <si>
    <t>Cao Ap 1</t>
  </si>
  <si>
    <t>cao Ap 3</t>
  </si>
  <si>
    <t>Heater 12ax7</t>
  </si>
  <si>
    <t>Heater el84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</si>
</sst>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_(* #,##0.0_);_(* \(#,##0.0\);_(* &quot;-&quot;?_);_(@_)"/>
  </numFmts>
  <fonts count="17" x14ac:knownFonts="1">
    <font>
      <sz val="10"/>
      <name val="Arial"/>
    </font>
    <font>
      <sz val="10"/>
      <name val="Arial"/>
    </font>
    <font>
      <sz val="8"/>
      <name val="Arial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9"/>
      <color indexed="12"/>
      <name val="Arial"/>
      <family val="2"/>
    </font>
    <font>
      <b/>
      <sz val="10"/>
      <color indexed="12"/>
      <name val="Arial"/>
      <family val="2"/>
    </font>
    <font>
      <i/>
      <sz val="10"/>
      <name val="Arial"/>
      <family val="2"/>
    </font>
    <font>
      <sz val="10"/>
      <color indexed="12"/>
      <name val="Arial"/>
    </font>
    <font>
      <sz val="10"/>
      <name val="Arial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43" fontId="3" fillId="0" borderId="0" xfId="1" applyFont="1" applyAlignment="1">
      <alignment horizontal="center"/>
    </xf>
    <xf numFmtId="43" fontId="0" fillId="0" borderId="0" xfId="0" applyNumberFormat="1"/>
    <xf numFmtId="43" fontId="5" fillId="0" borderId="0" xfId="0" applyNumberFormat="1" applyFont="1"/>
    <xf numFmtId="165" fontId="0" fillId="0" borderId="0" xfId="0" applyNumberFormat="1"/>
    <xf numFmtId="165" fontId="0" fillId="0" borderId="0" xfId="0" applyNumberFormat="1" applyAlignment="1">
      <alignment horizontal="center"/>
    </xf>
    <xf numFmtId="43" fontId="7" fillId="0" borderId="0" xfId="0" applyNumberFormat="1" applyFont="1"/>
    <xf numFmtId="1" fontId="0" fillId="0" borderId="0" xfId="0" applyNumberFormat="1"/>
    <xf numFmtId="1" fontId="5" fillId="0" borderId="0" xfId="0" applyNumberFormat="1" applyFont="1"/>
    <xf numFmtId="0" fontId="3" fillId="0" borderId="0" xfId="0" applyFont="1" applyAlignment="1"/>
    <xf numFmtId="0" fontId="5" fillId="0" borderId="0" xfId="0" applyFont="1" applyAlignment="1"/>
    <xf numFmtId="0" fontId="4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/>
    <xf numFmtId="0" fontId="4" fillId="0" borderId="0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43" fontId="4" fillId="0" borderId="1" xfId="0" applyNumberFormat="1" applyFont="1" applyBorder="1" applyAlignment="1">
      <alignment horizontal="center"/>
    </xf>
    <xf numFmtId="43" fontId="4" fillId="0" borderId="3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43" fontId="4" fillId="0" borderId="3" xfId="1" applyFont="1" applyBorder="1" applyAlignment="1">
      <alignment horizontal="center"/>
    </xf>
    <xf numFmtId="43" fontId="4" fillId="0" borderId="7" xfId="0" applyNumberFormat="1" applyFont="1" applyBorder="1" applyAlignment="1">
      <alignment horizontal="center"/>
    </xf>
    <xf numFmtId="43" fontId="4" fillId="0" borderId="4" xfId="1" applyFont="1" applyBorder="1" applyAlignment="1">
      <alignment horizontal="center"/>
    </xf>
    <xf numFmtId="43" fontId="4" fillId="0" borderId="8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6" fillId="0" borderId="6" xfId="1" applyNumberFormat="1" applyFont="1" applyBorder="1" applyAlignment="1">
      <alignment horizontal="center"/>
    </xf>
    <xf numFmtId="164" fontId="4" fillId="0" borderId="3" xfId="1" applyNumberFormat="1" applyFont="1" applyBorder="1" applyAlignment="1">
      <alignment horizontal="center"/>
    </xf>
    <xf numFmtId="164" fontId="6" fillId="0" borderId="7" xfId="1" applyNumberFormat="1" applyFont="1" applyBorder="1" applyAlignment="1">
      <alignment horizontal="center"/>
    </xf>
    <xf numFmtId="164" fontId="4" fillId="0" borderId="4" xfId="1" applyNumberFormat="1" applyFont="1" applyBorder="1" applyAlignment="1">
      <alignment horizontal="center"/>
    </xf>
    <xf numFmtId="43" fontId="7" fillId="0" borderId="1" xfId="0" applyNumberFormat="1" applyFont="1" applyBorder="1"/>
    <xf numFmtId="43" fontId="0" fillId="0" borderId="2" xfId="0" applyNumberFormat="1" applyBorder="1"/>
    <xf numFmtId="43" fontId="0" fillId="0" borderId="6" xfId="0" applyNumberFormat="1" applyBorder="1"/>
    <xf numFmtId="0" fontId="0" fillId="0" borderId="3" xfId="0" applyBorder="1"/>
    <xf numFmtId="43" fontId="0" fillId="0" borderId="0" xfId="0" applyNumberFormat="1" applyBorder="1"/>
    <xf numFmtId="0" fontId="0" fillId="0" borderId="7" xfId="0" applyBorder="1"/>
    <xf numFmtId="43" fontId="7" fillId="0" borderId="3" xfId="0" applyNumberFormat="1" applyFont="1" applyBorder="1"/>
    <xf numFmtId="43" fontId="0" fillId="0" borderId="7" xfId="0" applyNumberFormat="1" applyBorder="1"/>
    <xf numFmtId="0" fontId="4" fillId="0" borderId="6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3" fontId="3" fillId="0" borderId="7" xfId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2" xfId="0" applyBorder="1"/>
    <xf numFmtId="43" fontId="5" fillId="0" borderId="6" xfId="1" applyFont="1" applyBorder="1"/>
    <xf numFmtId="0" fontId="4" fillId="0" borderId="4" xfId="0" applyFont="1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3" fillId="0" borderId="6" xfId="0" applyFont="1" applyBorder="1" applyAlignment="1">
      <alignment horizontal="center"/>
    </xf>
    <xf numFmtId="43" fontId="8" fillId="0" borderId="0" xfId="0" applyNumberFormat="1" applyFont="1"/>
    <xf numFmtId="0" fontId="8" fillId="0" borderId="2" xfId="0" applyFont="1" applyBorder="1"/>
    <xf numFmtId="0" fontId="8" fillId="0" borderId="0" xfId="0" applyFont="1"/>
    <xf numFmtId="164" fontId="6" fillId="0" borderId="8" xfId="1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1" fillId="0" borderId="0" xfId="1" applyNumberFormat="1" applyFont="1" applyBorder="1" applyAlignment="1">
      <alignment horizontal="center"/>
    </xf>
    <xf numFmtId="165" fontId="9" fillId="0" borderId="0" xfId="1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165" fontId="10" fillId="0" borderId="0" xfId="1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43" fontId="7" fillId="0" borderId="0" xfId="0" applyNumberFormat="1" applyFont="1" applyBorder="1"/>
    <xf numFmtId="0" fontId="0" fillId="0" borderId="0" xfId="0" applyBorder="1"/>
    <xf numFmtId="43" fontId="5" fillId="0" borderId="0" xfId="0" applyNumberFormat="1" applyFont="1" applyBorder="1"/>
    <xf numFmtId="0" fontId="13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165" fontId="13" fillId="0" borderId="2" xfId="1" applyNumberFormat="1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43" fontId="13" fillId="2" borderId="6" xfId="0" applyNumberFormat="1" applyFont="1" applyFill="1" applyBorder="1" applyAlignment="1">
      <alignment horizontal="center"/>
    </xf>
    <xf numFmtId="9" fontId="14" fillId="0" borderId="0" xfId="1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43" fontId="13" fillId="3" borderId="7" xfId="0" applyNumberFormat="1" applyFont="1" applyFill="1" applyBorder="1" applyAlignment="1">
      <alignment horizontal="center"/>
    </xf>
    <xf numFmtId="164" fontId="13" fillId="0" borderId="0" xfId="1" applyNumberFormat="1" applyFont="1" applyBorder="1" applyAlignment="1">
      <alignment horizontal="center"/>
    </xf>
    <xf numFmtId="43" fontId="13" fillId="0" borderId="7" xfId="1" applyFont="1" applyBorder="1" applyAlignment="1">
      <alignment horizontal="center"/>
    </xf>
    <xf numFmtId="164" fontId="13" fillId="0" borderId="5" xfId="1" applyNumberFormat="1" applyFont="1" applyBorder="1" applyAlignment="1">
      <alignment horizontal="center"/>
    </xf>
    <xf numFmtId="43" fontId="13" fillId="0" borderId="8" xfId="1" applyFont="1" applyBorder="1" applyAlignment="1">
      <alignment horizontal="center"/>
    </xf>
    <xf numFmtId="0" fontId="13" fillId="2" borderId="0" xfId="0" applyFont="1" applyFill="1" applyAlignment="1">
      <alignment horizontal="center"/>
    </xf>
    <xf numFmtId="165" fontId="0" fillId="0" borderId="0" xfId="1" applyNumberFormat="1" applyFont="1" applyBorder="1" applyAlignment="1">
      <alignment horizontal="center"/>
    </xf>
    <xf numFmtId="164" fontId="15" fillId="0" borderId="0" xfId="1" applyNumberFormat="1" applyFont="1" applyBorder="1" applyAlignment="1">
      <alignment horizontal="center"/>
    </xf>
    <xf numFmtId="165" fontId="15" fillId="0" borderId="0" xfId="1" applyNumberFormat="1" applyFont="1" applyBorder="1" applyAlignment="1">
      <alignment horizontal="center"/>
    </xf>
    <xf numFmtId="0" fontId="16" fillId="0" borderId="0" xfId="0" applyFont="1"/>
    <xf numFmtId="43" fontId="16" fillId="0" borderId="0" xfId="0" applyNumberFormat="1" applyFont="1" applyBorder="1"/>
    <xf numFmtId="0" fontId="16" fillId="0" borderId="0" xfId="0" applyFont="1" applyAlignment="1">
      <alignment horizontal="center"/>
    </xf>
    <xf numFmtId="0" fontId="16" fillId="0" borderId="0" xfId="0" applyFont="1" applyBorder="1" applyAlignment="1">
      <alignment horizontal="center"/>
    </xf>
    <xf numFmtId="43" fontId="4" fillId="4" borderId="6" xfId="0" applyNumberFormat="1" applyFont="1" applyFill="1" applyBorder="1" applyAlignment="1">
      <alignment horizontal="center"/>
    </xf>
    <xf numFmtId="166" fontId="0" fillId="0" borderId="0" xfId="0" applyNumberFormat="1"/>
    <xf numFmtId="43" fontId="7" fillId="0" borderId="9" xfId="0" applyNumberFormat="1" applyFont="1" applyBorder="1"/>
    <xf numFmtId="43" fontId="0" fillId="0" borderId="10" xfId="0" applyNumberFormat="1" applyBorder="1"/>
    <xf numFmtId="43" fontId="0" fillId="0" borderId="11" xfId="0" applyNumberFormat="1" applyBorder="1"/>
    <xf numFmtId="43" fontId="0" fillId="0" borderId="12" xfId="0" applyNumberFormat="1" applyBorder="1"/>
    <xf numFmtId="43" fontId="0" fillId="0" borderId="13" xfId="0" applyNumberFormat="1" applyBorder="1"/>
    <xf numFmtId="43" fontId="0" fillId="0" borderId="14" xfId="0" applyNumberFormat="1" applyBorder="1"/>
    <xf numFmtId="0" fontId="3" fillId="0" borderId="0" xfId="0" applyFont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5"/>
  <sheetViews>
    <sheetView tabSelected="1" workbookViewId="0">
      <selection activeCell="D25" sqref="D25"/>
    </sheetView>
  </sheetViews>
  <sheetFormatPr defaultRowHeight="12.75" x14ac:dyDescent="0.2"/>
  <cols>
    <col min="1" max="1" width="27.42578125" bestFit="1" customWidth="1"/>
    <col min="2" max="2" width="8.42578125" style="1" customWidth="1"/>
    <col min="3" max="3" width="7.28515625" style="1" customWidth="1"/>
    <col min="4" max="4" width="7.5703125" style="1" customWidth="1"/>
    <col min="5" max="5" width="14.85546875" style="1" customWidth="1"/>
    <col min="6" max="6" width="12" style="1" bestFit="1" customWidth="1"/>
    <col min="7" max="7" width="8.5703125" style="1" customWidth="1"/>
    <col min="8" max="8" width="11.42578125" style="1" bestFit="1" customWidth="1"/>
    <col min="9" max="9" width="17.85546875" bestFit="1" customWidth="1"/>
    <col min="10" max="10" width="8.28515625" customWidth="1"/>
    <col min="11" max="11" width="8.7109375" customWidth="1"/>
    <col min="12" max="13" width="7.28515625" customWidth="1"/>
  </cols>
  <sheetData>
    <row r="1" spans="1:12" x14ac:dyDescent="0.2">
      <c r="A1" s="2" t="s">
        <v>0</v>
      </c>
      <c r="B1" s="4"/>
      <c r="C1" s="4"/>
      <c r="D1" s="4"/>
      <c r="E1" s="4"/>
      <c r="F1" s="4"/>
      <c r="G1" s="4"/>
      <c r="H1" s="4"/>
    </row>
    <row r="2" spans="1:12" x14ac:dyDescent="0.2">
      <c r="A2" s="3"/>
      <c r="B2" s="4"/>
      <c r="C2" s="4"/>
      <c r="D2" s="4"/>
      <c r="E2" s="4"/>
      <c r="F2" s="4"/>
      <c r="G2" s="4"/>
      <c r="H2" s="4"/>
      <c r="I2" s="6"/>
    </row>
    <row r="3" spans="1:12" ht="13.5" thickBot="1" x14ac:dyDescent="0.25">
      <c r="A3" s="3"/>
      <c r="B3" s="13" t="s">
        <v>3</v>
      </c>
      <c r="C3" s="13" t="s">
        <v>2</v>
      </c>
      <c r="D3" s="13" t="s">
        <v>12</v>
      </c>
      <c r="E3" s="13" t="s">
        <v>13</v>
      </c>
      <c r="F3" s="13" t="s">
        <v>5</v>
      </c>
      <c r="G3" s="93" t="s">
        <v>11</v>
      </c>
      <c r="H3" s="93"/>
      <c r="I3" s="14" t="s">
        <v>14</v>
      </c>
      <c r="J3" s="14" t="s">
        <v>15</v>
      </c>
      <c r="K3" s="14" t="s">
        <v>17</v>
      </c>
    </row>
    <row r="4" spans="1:12" x14ac:dyDescent="0.2">
      <c r="A4" s="15" t="s">
        <v>1</v>
      </c>
      <c r="B4" s="67">
        <v>220</v>
      </c>
      <c r="C4" s="68">
        <v>1</v>
      </c>
      <c r="D4" s="69">
        <f>+E4/B4</f>
        <v>0.64885000000000004</v>
      </c>
      <c r="E4" s="21">
        <f>SUM(E6:E10)*(1+$B$5)</f>
        <v>142.74700000000001</v>
      </c>
      <c r="F4" s="85">
        <f>+$B$12*SQRT(D4)</f>
        <v>0.5638585815610152</v>
      </c>
      <c r="G4" s="28">
        <f>+$D$13*B4</f>
        <v>400.80971659919032</v>
      </c>
      <c r="H4" s="29">
        <f>+$H$13*B4</f>
        <v>490.6</v>
      </c>
      <c r="I4" s="33">
        <f>ROUNDDOWN(+$E$15/F4*0.85,0)</f>
        <v>78</v>
      </c>
      <c r="J4" s="34">
        <f>+C4*H4/I4</f>
        <v>6.2897435897435896</v>
      </c>
      <c r="K4" s="35">
        <f>+J4*F4</f>
        <v>3.5465258988953083</v>
      </c>
    </row>
    <row r="5" spans="1:12" x14ac:dyDescent="0.2">
      <c r="A5" s="17" t="s">
        <v>4</v>
      </c>
      <c r="B5" s="70">
        <v>0.1</v>
      </c>
      <c r="C5" s="71"/>
      <c r="D5" s="72"/>
      <c r="E5" s="22"/>
      <c r="F5" s="23"/>
      <c r="G5" s="30"/>
      <c r="H5" s="31"/>
      <c r="I5" s="36"/>
      <c r="J5" s="37"/>
      <c r="K5" s="38"/>
    </row>
    <row r="6" spans="1:12" x14ac:dyDescent="0.2">
      <c r="A6" s="17" t="s">
        <v>27</v>
      </c>
      <c r="B6" s="73">
        <v>6.5</v>
      </c>
      <c r="C6" s="71">
        <v>1</v>
      </c>
      <c r="D6" s="74">
        <v>3.5</v>
      </c>
      <c r="E6" s="24">
        <f t="shared" ref="E6:E10" si="0">+D6*C6*B6</f>
        <v>22.75</v>
      </c>
      <c r="F6" s="25">
        <f>+$B$12*SQRT(D6)</f>
        <v>1.3095800853708794</v>
      </c>
      <c r="G6" s="30">
        <f>+$D$13*B6</f>
        <v>11.842105263157896</v>
      </c>
      <c r="H6" s="31">
        <f>+$H$13*B6</f>
        <v>14.494999999999999</v>
      </c>
      <c r="I6" s="39">
        <f>ROUNDDOWN(+$E$15/F6*0.85,0)</f>
        <v>33</v>
      </c>
      <c r="J6" s="37">
        <f t="shared" ref="J6:J10" si="1">ROUNDUP(+C6*H6/I6,0)</f>
        <v>1</v>
      </c>
      <c r="K6" s="40">
        <f>+J6*F6</f>
        <v>1.3095800853708794</v>
      </c>
    </row>
    <row r="7" spans="1:12" x14ac:dyDescent="0.2">
      <c r="A7" s="17" t="s">
        <v>25</v>
      </c>
      <c r="B7" s="73">
        <v>270</v>
      </c>
      <c r="C7" s="71">
        <v>1</v>
      </c>
      <c r="D7" s="74">
        <v>0.25</v>
      </c>
      <c r="E7" s="24">
        <f t="shared" si="0"/>
        <v>67.5</v>
      </c>
      <c r="F7" s="25">
        <f>+$B$12*SQRT(D7)</f>
        <v>0.35</v>
      </c>
      <c r="G7" s="30">
        <f>+$D$13*B7</f>
        <v>491.90283400809722</v>
      </c>
      <c r="H7" s="31">
        <f>+$H$13*B7</f>
        <v>602.1</v>
      </c>
      <c r="I7" s="39">
        <f>ROUNDDOWN(+$E$15/F7*0.85,0)</f>
        <v>126</v>
      </c>
      <c r="J7" s="37">
        <f t="shared" si="1"/>
        <v>5</v>
      </c>
      <c r="K7" s="89">
        <f>+J7*F7</f>
        <v>1.75</v>
      </c>
    </row>
    <row r="8" spans="1:12" x14ac:dyDescent="0.2">
      <c r="A8" s="17" t="s">
        <v>28</v>
      </c>
      <c r="B8" s="73">
        <v>6.5</v>
      </c>
      <c r="C8" s="71">
        <v>2</v>
      </c>
      <c r="D8" s="74">
        <v>3.04</v>
      </c>
      <c r="E8" s="24">
        <f t="shared" ref="E8" si="2">+D8*C8*B8</f>
        <v>39.520000000000003</v>
      </c>
      <c r="F8" s="25">
        <f>+$B$12*SQRT(D8)</f>
        <v>1.2204917041913885</v>
      </c>
      <c r="G8" s="30">
        <f>+$D$13*B8</f>
        <v>11.842105263157896</v>
      </c>
      <c r="H8" s="31">
        <f>+$H$13*B8</f>
        <v>14.494999999999999</v>
      </c>
      <c r="I8" s="39">
        <f>ROUNDDOWN(+$E$15/F8*0.85,0)</f>
        <v>36</v>
      </c>
      <c r="J8" s="37">
        <f t="shared" ref="J8" si="3">ROUNDUP(+C8*H8/I8,0)</f>
        <v>1</v>
      </c>
      <c r="K8" s="89">
        <f t="shared" ref="K8" si="4">+J8*F8</f>
        <v>1.2204917041913885</v>
      </c>
    </row>
    <row r="9" spans="1:12" x14ac:dyDescent="0.2">
      <c r="A9" s="17" t="s">
        <v>26</v>
      </c>
      <c r="B9" s="73"/>
      <c r="C9" s="71">
        <v>0</v>
      </c>
      <c r="D9" s="74"/>
      <c r="E9" s="24">
        <f t="shared" si="0"/>
        <v>0</v>
      </c>
      <c r="F9" s="25">
        <f>+$B$12*SQRT(D9)</f>
        <v>0</v>
      </c>
      <c r="G9" s="30">
        <f>+$D$13*B9</f>
        <v>0</v>
      </c>
      <c r="H9" s="31">
        <f>+$H$13*B9</f>
        <v>0</v>
      </c>
      <c r="I9" s="39" t="e">
        <f>ROUNDDOWN(+$E$15/F9*0.85,0)</f>
        <v>#DIV/0!</v>
      </c>
      <c r="J9" s="37" t="e">
        <f t="shared" si="1"/>
        <v>#DIV/0!</v>
      </c>
      <c r="K9" s="89" t="e">
        <f t="shared" ref="K9:K10" si="5">+J9*F9</f>
        <v>#DIV/0!</v>
      </c>
    </row>
    <row r="10" spans="1:12" ht="13.5" thickBot="1" x14ac:dyDescent="0.25">
      <c r="A10" s="19" t="s">
        <v>24</v>
      </c>
      <c r="B10" s="75">
        <v>0</v>
      </c>
      <c r="C10" s="65">
        <v>0</v>
      </c>
      <c r="D10" s="76"/>
      <c r="E10" s="26">
        <f t="shared" si="0"/>
        <v>0</v>
      </c>
      <c r="F10" s="27">
        <f>+$B$12*SQRT(D10)</f>
        <v>0</v>
      </c>
      <c r="G10" s="32">
        <f>+$D$13*B10</f>
        <v>0</v>
      </c>
      <c r="H10" s="55">
        <f>+$H$13*B10</f>
        <v>0</v>
      </c>
      <c r="I10" s="87" t="e">
        <f>ROUNDDOWN(+$E$15/F10*0.85,0)</f>
        <v>#DIV/0!</v>
      </c>
      <c r="J10" s="88" t="e">
        <f t="shared" si="1"/>
        <v>#DIV/0!</v>
      </c>
      <c r="K10" s="90" t="e">
        <f t="shared" si="5"/>
        <v>#DIV/0!</v>
      </c>
    </row>
    <row r="11" spans="1:12" x14ac:dyDescent="0.2">
      <c r="A11" s="15"/>
      <c r="B11" s="16"/>
      <c r="C11" s="16"/>
      <c r="D11" s="41"/>
      <c r="E11" s="4"/>
      <c r="F11" s="4"/>
      <c r="G11" s="4"/>
      <c r="H11" s="4"/>
      <c r="I11" s="10"/>
      <c r="J11" s="6"/>
      <c r="K11" s="91"/>
    </row>
    <row r="12" spans="1:12" x14ac:dyDescent="0.2">
      <c r="A12" s="17" t="s">
        <v>6</v>
      </c>
      <c r="B12" s="42">
        <v>0.7</v>
      </c>
      <c r="C12" s="18"/>
      <c r="D12" s="23"/>
      <c r="E12" s="54" t="s">
        <v>22</v>
      </c>
      <c r="F12" s="77">
        <v>0.05</v>
      </c>
      <c r="G12" s="4"/>
      <c r="H12" s="4"/>
      <c r="I12" s="54" t="s">
        <v>20</v>
      </c>
      <c r="J12" s="8" t="e">
        <f>SUM(J4:J11)</f>
        <v>#DIV/0!</v>
      </c>
      <c r="K12" s="89" t="e">
        <f>+J12*F12</f>
        <v>#DIV/0!</v>
      </c>
    </row>
    <row r="13" spans="1:12" ht="13.5" thickBot="1" x14ac:dyDescent="0.25">
      <c r="A13" s="17" t="s">
        <v>7</v>
      </c>
      <c r="B13" s="66">
        <v>45</v>
      </c>
      <c r="C13" s="18"/>
      <c r="D13" s="43">
        <f>+B13/D15</f>
        <v>1.8218623481781377</v>
      </c>
      <c r="E13" s="54" t="s">
        <v>23</v>
      </c>
      <c r="F13" s="77">
        <v>0.2</v>
      </c>
      <c r="G13" s="4"/>
      <c r="H13" s="5">
        <v>2.23</v>
      </c>
      <c r="I13" s="54" t="s">
        <v>21</v>
      </c>
      <c r="J13">
        <v>4</v>
      </c>
      <c r="K13" s="92">
        <f>+J13*F13</f>
        <v>0.8</v>
      </c>
    </row>
    <row r="14" spans="1:12" x14ac:dyDescent="0.2">
      <c r="A14" s="15" t="s">
        <v>8</v>
      </c>
      <c r="B14" s="16" t="s">
        <v>9</v>
      </c>
      <c r="C14" s="16" t="s">
        <v>10</v>
      </c>
      <c r="D14" s="16"/>
      <c r="E14" s="16" t="s">
        <v>16</v>
      </c>
      <c r="F14" s="51">
        <f>+B15*10/2-2</f>
        <v>17</v>
      </c>
      <c r="G14" s="45"/>
      <c r="H14" s="16"/>
      <c r="I14" s="53" t="s">
        <v>19</v>
      </c>
      <c r="J14" s="46"/>
      <c r="K14" s="47" t="e">
        <f>SUM(K4:K13)</f>
        <v>#DIV/0!</v>
      </c>
    </row>
    <row r="15" spans="1:12" ht="13.5" thickBot="1" x14ac:dyDescent="0.25">
      <c r="A15" s="19"/>
      <c r="B15" s="65">
        <v>3.8</v>
      </c>
      <c r="C15" s="65">
        <v>6.5</v>
      </c>
      <c r="D15" s="20">
        <f>+B15*C15</f>
        <v>24.7</v>
      </c>
      <c r="E15" s="20">
        <f>(+B15*10)*1.5-5</f>
        <v>52</v>
      </c>
      <c r="F15" s="44"/>
      <c r="G15" s="48"/>
      <c r="H15" s="20"/>
      <c r="I15" s="49"/>
      <c r="J15" s="49"/>
      <c r="K15" s="50"/>
    </row>
    <row r="16" spans="1:12" x14ac:dyDescent="0.2">
      <c r="H16" s="9"/>
      <c r="I16" s="52" t="s">
        <v>18</v>
      </c>
      <c r="J16" s="11"/>
      <c r="K16" s="7" t="e">
        <f>+F14-K14</f>
        <v>#DIV/0!</v>
      </c>
      <c r="L16" s="6"/>
    </row>
    <row r="17" spans="1:21" x14ac:dyDescent="0.2">
      <c r="J17" s="11"/>
      <c r="O17" s="1"/>
      <c r="P17" s="1"/>
      <c r="Q17" s="1"/>
      <c r="R17" s="1"/>
      <c r="S17" s="6"/>
    </row>
    <row r="18" spans="1:21" x14ac:dyDescent="0.2">
      <c r="A18" s="81"/>
      <c r="J18" s="12"/>
      <c r="O18" s="61"/>
      <c r="P18" s="61"/>
      <c r="Q18" s="1"/>
      <c r="R18" s="61"/>
      <c r="S18" s="78"/>
      <c r="T18" s="37"/>
      <c r="U18" s="37"/>
    </row>
    <row r="19" spans="1:21" x14ac:dyDescent="0.2">
      <c r="O19" s="61"/>
      <c r="P19" s="56"/>
      <c r="Q19" s="1"/>
      <c r="R19" s="57"/>
      <c r="S19" s="58"/>
      <c r="T19" s="37"/>
      <c r="U19" s="37"/>
    </row>
    <row r="20" spans="1:21" x14ac:dyDescent="0.2">
      <c r="A20" s="1"/>
      <c r="E20" s="6"/>
      <c r="F20"/>
      <c r="G20"/>
      <c r="H20"/>
      <c r="O20" s="61"/>
      <c r="P20" s="59"/>
      <c r="Q20" s="59"/>
      <c r="R20" s="60"/>
      <c r="S20" s="62"/>
      <c r="T20" s="37"/>
      <c r="U20" s="37"/>
    </row>
    <row r="21" spans="1:21" x14ac:dyDescent="0.2">
      <c r="A21" s="61"/>
      <c r="B21" s="61"/>
      <c r="C21" s="83"/>
      <c r="E21" s="61"/>
      <c r="F21" s="37"/>
      <c r="G21" s="37"/>
      <c r="H21"/>
      <c r="N21" s="61"/>
      <c r="O21" s="59"/>
      <c r="P21" s="59"/>
      <c r="Q21" s="58"/>
      <c r="R21" s="62"/>
      <c r="S21" s="37"/>
      <c r="T21" s="37"/>
    </row>
    <row r="22" spans="1:21" x14ac:dyDescent="0.2">
      <c r="A22" s="61"/>
      <c r="B22" s="56"/>
      <c r="E22" s="79"/>
      <c r="F22" s="37"/>
      <c r="G22" s="82"/>
      <c r="H22"/>
      <c r="L22" s="86"/>
      <c r="N22" s="61"/>
      <c r="O22" s="59"/>
      <c r="P22" s="59"/>
      <c r="Q22" s="58"/>
      <c r="R22" s="62"/>
      <c r="S22" s="37"/>
      <c r="T22" s="37"/>
    </row>
    <row r="23" spans="1:21" x14ac:dyDescent="0.2">
      <c r="A23" s="61"/>
      <c r="B23" s="59"/>
      <c r="D23" s="59"/>
      <c r="E23" s="80"/>
      <c r="F23" s="37"/>
      <c r="G23" s="37"/>
      <c r="H23"/>
      <c r="N23" s="61"/>
      <c r="O23" s="59"/>
      <c r="P23" s="59"/>
      <c r="Q23" s="60"/>
      <c r="R23" s="62"/>
      <c r="S23" s="37"/>
      <c r="T23" s="37"/>
    </row>
    <row r="24" spans="1:21" x14ac:dyDescent="0.2">
      <c r="A24" s="61"/>
      <c r="B24" s="59"/>
      <c r="D24" s="59"/>
      <c r="E24" s="80"/>
      <c r="F24" s="37"/>
      <c r="G24" s="37"/>
      <c r="H24"/>
    </row>
    <row r="25" spans="1:21" x14ac:dyDescent="0.2">
      <c r="A25" s="61"/>
      <c r="B25" s="59"/>
      <c r="D25" s="59"/>
      <c r="E25" s="80"/>
      <c r="F25" s="37"/>
      <c r="G25" s="37"/>
      <c r="H25"/>
    </row>
    <row r="26" spans="1:21" x14ac:dyDescent="0.2">
      <c r="A26" s="84"/>
      <c r="B26" s="59"/>
      <c r="D26" s="59"/>
      <c r="E26" s="80"/>
      <c r="F26" s="37"/>
      <c r="G26" s="82"/>
      <c r="H26"/>
    </row>
    <row r="27" spans="1:21" x14ac:dyDescent="0.2">
      <c r="A27" s="61"/>
      <c r="B27" s="59"/>
      <c r="D27" s="59"/>
      <c r="E27" s="80"/>
      <c r="F27" s="37"/>
      <c r="G27"/>
      <c r="H27"/>
    </row>
    <row r="28" spans="1:21" x14ac:dyDescent="0.2">
      <c r="A28" s="61"/>
      <c r="B28" s="59"/>
      <c r="D28" s="59"/>
      <c r="E28" s="80"/>
      <c r="F28" s="37"/>
      <c r="G28"/>
      <c r="H28"/>
    </row>
    <row r="29" spans="1:21" x14ac:dyDescent="0.2">
      <c r="A29" s="61"/>
      <c r="B29" s="59"/>
      <c r="D29" s="59"/>
      <c r="E29" s="60"/>
      <c r="F29" s="37"/>
      <c r="G29" s="37"/>
      <c r="H29"/>
      <c r="J29" s="37"/>
    </row>
    <row r="30" spans="1:21" x14ac:dyDescent="0.2">
      <c r="I30" s="1"/>
      <c r="K30" s="37"/>
    </row>
    <row r="31" spans="1:21" x14ac:dyDescent="0.2">
      <c r="E31" s="61"/>
      <c r="F31" s="59"/>
      <c r="G31" s="59"/>
      <c r="H31" s="60"/>
      <c r="I31" s="63"/>
      <c r="J31" s="63"/>
      <c r="K31" s="63"/>
    </row>
    <row r="32" spans="1:21" x14ac:dyDescent="0.2">
      <c r="E32" s="61"/>
      <c r="F32" s="61"/>
      <c r="G32" s="61"/>
      <c r="H32" s="61"/>
      <c r="I32" s="63"/>
      <c r="J32" s="63"/>
      <c r="K32" s="37"/>
    </row>
    <row r="33" spans="5:11" x14ac:dyDescent="0.2">
      <c r="E33" s="61"/>
      <c r="F33" s="61"/>
      <c r="G33" s="61"/>
      <c r="H33" s="61"/>
      <c r="I33" s="63"/>
      <c r="J33" s="63"/>
      <c r="K33" s="37"/>
    </row>
    <row r="34" spans="5:11" x14ac:dyDescent="0.2">
      <c r="E34" s="61"/>
      <c r="F34" s="61"/>
      <c r="G34" s="61"/>
      <c r="H34" s="61"/>
      <c r="I34" s="63"/>
      <c r="J34" s="63"/>
      <c r="K34" s="63"/>
    </row>
    <row r="35" spans="5:11" x14ac:dyDescent="0.2">
      <c r="E35" s="61"/>
      <c r="F35" s="61"/>
      <c r="G35" s="61"/>
      <c r="H35" s="61"/>
      <c r="I35" s="63"/>
      <c r="J35" s="63"/>
      <c r="K35" s="64"/>
    </row>
  </sheetData>
  <mergeCells count="1">
    <mergeCell ref="G3:H3"/>
  </mergeCells>
  <phoneticPr fontId="2" type="noConversion"/>
  <pageMargins left="0.75" right="0.75" top="1" bottom="1" header="0.5" footer="0.5"/>
  <pageSetup orientation="portrait" horizontalDpi="1200" verticalDpi="12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VINAMILK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Trung</dc:creator>
  <cp:lastModifiedBy>ANAM</cp:lastModifiedBy>
  <dcterms:created xsi:type="dcterms:W3CDTF">2005-08-13T07:31:04Z</dcterms:created>
  <dcterms:modified xsi:type="dcterms:W3CDTF">2015-07-02T07:37:22Z</dcterms:modified>
</cp:coreProperties>
</file>